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87961FCE-A6BF-4898-AD0D-62ABEDFBD29F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COSTOS LABORALES" sheetId="2" r:id="rId1"/>
  </sheets>
  <definedNames>
    <definedName name="General">#REF!</definedName>
    <definedName name="Micro_Empresa">#REF!</definedName>
    <definedName name="Pequeña_Empres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12" i="2" l="1"/>
  <c r="H18" i="2"/>
  <c r="J12" i="2" l="1"/>
  <c r="E19" i="2"/>
  <c r="E20" i="2"/>
  <c r="E21" i="2"/>
  <c r="C21" i="2"/>
  <c r="D37" i="2" l="1"/>
  <c r="D49" i="2" s="1"/>
  <c r="D33" i="2"/>
  <c r="D34" i="2" s="1"/>
  <c r="D46" i="2" s="1"/>
  <c r="E35" i="2"/>
  <c r="D21" i="2"/>
  <c r="D35" i="2" s="1"/>
  <c r="D36" i="2" s="1"/>
  <c r="C35" i="2"/>
  <c r="C20" i="2"/>
  <c r="E33" i="2"/>
  <c r="C19" i="2"/>
  <c r="C33" i="2" s="1"/>
  <c r="C36" i="2" l="1"/>
  <c r="C48" i="2" s="1"/>
  <c r="E36" i="2"/>
  <c r="E48" i="2" s="1"/>
  <c r="I16" i="2" s="1"/>
  <c r="J16" i="2" s="1"/>
  <c r="D48" i="2"/>
  <c r="D47" i="2"/>
  <c r="D45" i="2"/>
  <c r="C34" i="2"/>
  <c r="C46" i="2" s="1"/>
  <c r="C45" i="2"/>
  <c r="E34" i="2"/>
  <c r="E46" i="2" s="1"/>
  <c r="I14" i="2" s="1"/>
  <c r="J14" i="2" s="1"/>
  <c r="E45" i="2"/>
  <c r="I13" i="2" s="1"/>
  <c r="E47" i="2"/>
  <c r="I15" i="2" s="1"/>
  <c r="J15" i="2" s="1"/>
  <c r="C23" i="2"/>
  <c r="C37" i="2" s="1"/>
  <c r="C49" i="2" s="1"/>
  <c r="E23" i="2"/>
  <c r="E37" i="2" s="1"/>
  <c r="E49" i="2" s="1"/>
  <c r="I17" i="2" s="1"/>
  <c r="J17" i="2" s="1"/>
  <c r="C47" i="2"/>
  <c r="J13" i="2" l="1"/>
  <c r="I18" i="2"/>
  <c r="J18" i="2" s="1"/>
  <c r="D50" i="2"/>
  <c r="E50" i="2"/>
  <c r="C50" i="2"/>
</calcChain>
</file>

<file path=xl/sharedStrings.xml><?xml version="1.0" encoding="utf-8"?>
<sst xmlns="http://schemas.openxmlformats.org/spreadsheetml/2006/main" count="73" uniqueCount="35">
  <si>
    <t>Pequeña Empresa</t>
  </si>
  <si>
    <t>Micro Empresa</t>
  </si>
  <si>
    <t>Gratificación</t>
  </si>
  <si>
    <t>CTS</t>
  </si>
  <si>
    <t>Essalud</t>
  </si>
  <si>
    <t>Bonificación Gratificación</t>
  </si>
  <si>
    <t>Vacaciones</t>
  </si>
  <si>
    <t>Conceptos</t>
  </si>
  <si>
    <t>Regimen General</t>
  </si>
  <si>
    <t>1/2 sueldo por semestre</t>
  </si>
  <si>
    <t>1 sueldo por semestre</t>
  </si>
  <si>
    <t>1 sueldo por año</t>
  </si>
  <si>
    <t>9% remuneración</t>
  </si>
  <si>
    <t>9% de la gratificación</t>
  </si>
  <si>
    <t>30 dias por año</t>
  </si>
  <si>
    <t>15 dias por año</t>
  </si>
  <si>
    <t>Essalud / SIS</t>
  </si>
  <si>
    <t>2% remuneración</t>
  </si>
  <si>
    <t>1/2 sueldo por año</t>
  </si>
  <si>
    <t>No corresponde</t>
  </si>
  <si>
    <t>Total Costos Laborales</t>
  </si>
  <si>
    <t>CTS - Base sueldo + 1/6 gratificacion</t>
  </si>
  <si>
    <t>Essalud - Base sueldo + vacaciones</t>
  </si>
  <si>
    <t>Remuneración</t>
  </si>
  <si>
    <t>www.excelnoconvencional.com</t>
  </si>
  <si>
    <t>Conceptos de costos laborales en Perú comparativo por regimen</t>
  </si>
  <si>
    <t>Cálculo mensual de costos laborales en Perú comparativo por regimen</t>
  </si>
  <si>
    <t>% mensual de costos laborales en Perú comparativo por regimen</t>
  </si>
  <si>
    <t>Indica tu remuneracion</t>
  </si>
  <si>
    <t>Essalud - SIS</t>
  </si>
  <si>
    <t>Indica la categoria</t>
  </si>
  <si>
    <t>MOS Expert - CPC Martín Cruz - 998401784</t>
  </si>
  <si>
    <t>Costos laborales comparativos</t>
  </si>
  <si>
    <t>Realiza es cálculo con tu remuneración</t>
  </si>
  <si>
    <t>Eso es lo que cuestas mensualmente a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</si>
</sst>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??/??"/>
    <numFmt numFmtId="165" formatCode="??/?\ &quot;por mes&quot;"/>
    <numFmt numFmtId="166" formatCode="??/??\ &quot;por mes&quot;"/>
    <numFmt numFmtId="167" formatCode="#,##0_ ;[Red]\-#,##0\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Franklin Gothic Demi"/>
      <family val="2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3" fillId="0" borderId="1" xfId="0" applyNumberFormat="1" applyFont="1" applyFill="1" applyBorder="1" applyAlignment="1"/>
    <xf numFmtId="164" fontId="3" fillId="0" borderId="1" xfId="0" applyNumberFormat="1" applyFont="1" applyFill="1" applyBorder="1"/>
    <xf numFmtId="10" fontId="3" fillId="0" borderId="1" xfId="0" applyNumberFormat="1" applyFont="1" applyFill="1" applyBorder="1"/>
    <xf numFmtId="0" fontId="0" fillId="0" borderId="1" xfId="0" applyNumberFormat="1" applyBorder="1"/>
    <xf numFmtId="43" fontId="3" fillId="0" borderId="1" xfId="2" applyFont="1" applyFill="1" applyBorder="1" applyAlignment="1">
      <alignment horizontal="right"/>
    </xf>
    <xf numFmtId="10" fontId="3" fillId="0" borderId="1" xfId="1" applyNumberFormat="1" applyFont="1" applyFill="1" applyBorder="1" applyAlignment="1">
      <alignment horizontal="right"/>
    </xf>
    <xf numFmtId="10" fontId="6" fillId="2" borderId="1" xfId="0" applyNumberFormat="1" applyFont="1" applyFill="1" applyBorder="1"/>
    <xf numFmtId="10" fontId="6" fillId="2" borderId="1" xfId="1" applyNumberFormat="1" applyFont="1" applyFill="1" applyBorder="1"/>
    <xf numFmtId="0" fontId="5" fillId="3" borderId="1" xfId="0" applyFont="1" applyFill="1" applyBorder="1" applyAlignment="1">
      <alignment horizontal="center"/>
    </xf>
    <xf numFmtId="0" fontId="4" fillId="2" borderId="1" xfId="0" applyNumberFormat="1" applyFont="1" applyFill="1" applyBorder="1"/>
    <xf numFmtId="0" fontId="4" fillId="2" borderId="1" xfId="0" applyNumberFormat="1" applyFon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right"/>
    </xf>
    <xf numFmtId="166" fontId="3" fillId="0" borderId="1" xfId="0" applyNumberFormat="1" applyFont="1" applyFill="1" applyBorder="1"/>
    <xf numFmtId="167" fontId="0" fillId="0" borderId="1" xfId="2" applyNumberFormat="1" applyFont="1" applyBorder="1" applyAlignment="1">
      <alignment horizontal="center"/>
    </xf>
    <xf numFmtId="0" fontId="7" fillId="0" borderId="0" xfId="3" applyNumberFormat="1" applyFill="1" applyBorder="1" applyAlignment="1">
      <alignment horizontal="right"/>
    </xf>
    <xf numFmtId="0" fontId="8" fillId="0" borderId="0" xfId="0" applyFont="1"/>
    <xf numFmtId="4" fontId="3" fillId="0" borderId="1" xfId="0" applyNumberFormat="1" applyFont="1" applyFill="1" applyBorder="1" applyProtection="1">
      <protection locked="0"/>
    </xf>
    <xf numFmtId="10" fontId="3" fillId="0" borderId="1" xfId="1" applyNumberFormat="1" applyFont="1" applyFill="1" applyBorder="1" applyProtection="1">
      <protection hidden="1"/>
    </xf>
    <xf numFmtId="4" fontId="3" fillId="0" borderId="1" xfId="0" applyNumberFormat="1" applyFont="1" applyFill="1" applyBorder="1" applyProtection="1">
      <protection hidden="1"/>
    </xf>
    <xf numFmtId="4" fontId="2" fillId="0" borderId="1" xfId="0" applyNumberFormat="1" applyFont="1" applyFill="1" applyBorder="1" applyProtection="1">
      <protection hidden="1"/>
    </xf>
    <xf numFmtId="10" fontId="2" fillId="0" borderId="1" xfId="1" applyNumberFormat="1" applyFont="1" applyFill="1" applyBorder="1" applyProtection="1">
      <protection hidden="1"/>
    </xf>
    <xf numFmtId="0" fontId="3" fillId="4" borderId="1" xfId="0" applyFont="1" applyFill="1" applyBorder="1"/>
    <xf numFmtId="0" fontId="2" fillId="4" borderId="1" xfId="0" applyFont="1" applyFill="1" applyBorder="1"/>
    <xf numFmtId="0" fontId="9" fillId="5" borderId="0" xfId="0" applyFont="1" applyFill="1"/>
    <xf numFmtId="0" fontId="10" fillId="5" borderId="0" xfId="0" applyFont="1" applyFill="1"/>
    <xf numFmtId="0" fontId="11" fillId="6" borderId="0" xfId="0" applyFont="1" applyFill="1"/>
    <xf numFmtId="0" fontId="10" fillId="6" borderId="0" xfId="0" applyFont="1" applyFill="1"/>
    <xf numFmtId="0" fontId="12" fillId="0" borderId="0" xfId="0" applyFont="1"/>
    <xf numFmtId="0" fontId="3" fillId="0" borderId="0" xfId="0" applyFont="1" applyFill="1" applyBorder="1"/>
  </cellXfs>
  <cellStyles count="4">
    <cellStyle name="Hipervínculo" xfId="3" builtinId="8"/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xcelnoconvencional.com/" TargetMode="External"/><Relationship Id="rId2" Type="http://schemas.openxmlformats.org/officeDocument/2006/relationships/hyperlink" Target="http://www.excelnoconvencional.com/" TargetMode="External"/><Relationship Id="rId1" Type="http://schemas.openxmlformats.org/officeDocument/2006/relationships/hyperlink" Target="http://www.excelnoconvencional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excelnoconvenciona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63715-93D7-4814-AC7C-354DCD1A9DAA}">
  <dimension ref="B1:J52"/>
  <sheetViews>
    <sheetView showGridLines="0" tabSelected="1" workbookViewId="0">
      <selection activeCell="B1" sqref="B1"/>
    </sheetView>
  </sheetViews>
  <sheetFormatPr baseColWidth="10" defaultRowHeight="14.4" x14ac:dyDescent="0.3"/>
  <cols>
    <col min="2" max="2" width="30.77734375" bestFit="1" customWidth="1"/>
    <col min="3" max="3" width="20" customWidth="1"/>
    <col min="4" max="4" width="15.77734375" customWidth="1"/>
    <col min="5" max="5" width="21.33203125" customWidth="1"/>
    <col min="6" max="7" width="4.77734375" customWidth="1"/>
    <col min="8" max="8" width="22.5546875" bestFit="1" customWidth="1"/>
  </cols>
  <sheetData>
    <row r="1" spans="2:10" s="26" customFormat="1" ht="34.799999999999997" x14ac:dyDescent="0.75">
      <c r="B1" s="25" t="s">
        <v>32</v>
      </c>
    </row>
    <row r="2" spans="2:10" s="28" customFormat="1" ht="18" x14ac:dyDescent="0.35">
      <c r="B2" s="27" t="s">
        <v>31</v>
      </c>
    </row>
    <row r="4" spans="2:10" ht="18.600000000000001" x14ac:dyDescent="0.4">
      <c r="B4" s="17" t="s">
        <v>25</v>
      </c>
      <c r="H4" s="29" t="s">
        <v>33</v>
      </c>
    </row>
    <row r="6" spans="2:10" x14ac:dyDescent="0.3">
      <c r="B6" s="11" t="s">
        <v>7</v>
      </c>
      <c r="C6" s="12" t="s">
        <v>8</v>
      </c>
      <c r="D6" s="12" t="s">
        <v>1</v>
      </c>
      <c r="E6" s="12" t="s">
        <v>0</v>
      </c>
      <c r="H6" s="10" t="s">
        <v>28</v>
      </c>
    </row>
    <row r="7" spans="2:10" x14ac:dyDescent="0.3">
      <c r="B7" s="1" t="s">
        <v>2</v>
      </c>
      <c r="C7" s="2" t="s">
        <v>10</v>
      </c>
      <c r="D7" s="2" t="s">
        <v>19</v>
      </c>
      <c r="E7" s="2" t="s">
        <v>9</v>
      </c>
      <c r="H7" s="15">
        <v>2000</v>
      </c>
    </row>
    <row r="8" spans="2:10" x14ac:dyDescent="0.3">
      <c r="B8" s="1" t="s">
        <v>3</v>
      </c>
      <c r="C8" s="2" t="s">
        <v>11</v>
      </c>
      <c r="D8" s="2" t="s">
        <v>19</v>
      </c>
      <c r="E8" s="2" t="s">
        <v>18</v>
      </c>
    </row>
    <row r="9" spans="2:10" x14ac:dyDescent="0.3">
      <c r="B9" s="1" t="s">
        <v>6</v>
      </c>
      <c r="C9" s="2" t="s">
        <v>14</v>
      </c>
      <c r="D9" s="2" t="s">
        <v>15</v>
      </c>
      <c r="E9" s="2" t="s">
        <v>15</v>
      </c>
      <c r="H9" s="10" t="s">
        <v>30</v>
      </c>
    </row>
    <row r="10" spans="2:10" x14ac:dyDescent="0.3">
      <c r="B10" s="1" t="s">
        <v>16</v>
      </c>
      <c r="C10" s="2" t="s">
        <v>12</v>
      </c>
      <c r="D10" s="2" t="s">
        <v>17</v>
      </c>
      <c r="E10" s="2" t="s">
        <v>12</v>
      </c>
      <c r="H10" s="15" t="s">
        <v>0</v>
      </c>
    </row>
    <row r="11" spans="2:10" x14ac:dyDescent="0.3">
      <c r="B11" s="1" t="s">
        <v>5</v>
      </c>
      <c r="C11" s="2" t="s">
        <v>13</v>
      </c>
      <c r="D11" s="2"/>
      <c r="E11" s="2" t="s">
        <v>13</v>
      </c>
    </row>
    <row r="12" spans="2:10" x14ac:dyDescent="0.3">
      <c r="H12" s="23" t="s">
        <v>23</v>
      </c>
      <c r="I12" s="18">
        <f>H7</f>
        <v>2000</v>
      </c>
      <c r="J12" s="19">
        <f t="shared" ref="J12:J18" si="0">IFERROR(I12/I$12,"")</f>
        <v>1</v>
      </c>
    </row>
    <row r="13" spans="2:10" x14ac:dyDescent="0.3">
      <c r="E13" s="16" t="s">
        <v>24</v>
      </c>
      <c r="H13" s="23" t="s">
        <v>2</v>
      </c>
      <c r="I13" s="20">
        <f>IF(OR($H$7="",$I$12=""),"",HLOOKUP(H$10,$C$44:$E$49,ROW(A2),0)*$I$12)</f>
        <v>166.66666666666666</v>
      </c>
      <c r="J13" s="19">
        <f t="shared" si="0"/>
        <v>8.3333333333333329E-2</v>
      </c>
    </row>
    <row r="14" spans="2:10" x14ac:dyDescent="0.3">
      <c r="H14" s="23" t="s">
        <v>3</v>
      </c>
      <c r="I14" s="20">
        <f>IF(OR($H$7="",$I$12=""),"",HLOOKUP(H$10,$C$44:$E$49,ROW(A3),0)*$I$12)</f>
        <v>84.490740740740733</v>
      </c>
      <c r="J14" s="19">
        <f t="shared" si="0"/>
        <v>4.2245370370370364E-2</v>
      </c>
    </row>
    <row r="15" spans="2:10" x14ac:dyDescent="0.3">
      <c r="H15" s="23" t="s">
        <v>6</v>
      </c>
      <c r="I15" s="20">
        <f>IF(OR($H$7="",$I$12=""),"",HLOOKUP(H$10,$C$44:$E$49,ROW(A4),0)*$I$12)</f>
        <v>83.333333333333329</v>
      </c>
      <c r="J15" s="19">
        <f t="shared" si="0"/>
        <v>4.1666666666666664E-2</v>
      </c>
    </row>
    <row r="16" spans="2:10" ht="18.600000000000001" x14ac:dyDescent="0.4">
      <c r="B16" s="17" t="s">
        <v>26</v>
      </c>
      <c r="H16" s="23" t="s">
        <v>29</v>
      </c>
      <c r="I16" s="20">
        <f>IF(OR($H$7="",$I$12=""),"",HLOOKUP(H$10,$C$44:$E$49,ROW(A5),0)*$I$12)</f>
        <v>187.5</v>
      </c>
      <c r="J16" s="19">
        <f t="shared" si="0"/>
        <v>9.375E-2</v>
      </c>
    </row>
    <row r="17" spans="2:10" x14ac:dyDescent="0.3">
      <c r="H17" s="23" t="s">
        <v>5</v>
      </c>
      <c r="I17" s="20">
        <f>IF(OR($H$7="",$I$12=""),"",HLOOKUP(H$10,$C$44:$E$49,ROW(A6),0)*$I$12)</f>
        <v>15</v>
      </c>
      <c r="J17" s="19">
        <f t="shared" si="0"/>
        <v>7.4999999999999997E-3</v>
      </c>
    </row>
    <row r="18" spans="2:10" x14ac:dyDescent="0.3">
      <c r="B18" s="11" t="s">
        <v>7</v>
      </c>
      <c r="C18" s="12" t="s">
        <v>8</v>
      </c>
      <c r="D18" s="12" t="s">
        <v>1</v>
      </c>
      <c r="E18" s="12" t="s">
        <v>0</v>
      </c>
      <c r="H18" s="24" t="str">
        <f>IF(I8="Micro Empresa","Total (1) con Essalud","Total")</f>
        <v>Total</v>
      </c>
      <c r="I18" s="21">
        <f>IF(OR($H$7="",$I$12=""),"",SUM(I12:I17))</f>
        <v>2536.9907407407409</v>
      </c>
      <c r="J18" s="22">
        <f t="shared" si="0"/>
        <v>1.2684953703703705</v>
      </c>
    </row>
    <row r="19" spans="2:10" x14ac:dyDescent="0.3">
      <c r="B19" s="1" t="s">
        <v>2</v>
      </c>
      <c r="C19" s="13">
        <f>1/6</f>
        <v>0.16666666666666666</v>
      </c>
      <c r="D19" s="3"/>
      <c r="E19" s="14">
        <f>1/12</f>
        <v>8.3333333333333329E-2</v>
      </c>
    </row>
    <row r="20" spans="2:10" x14ac:dyDescent="0.3">
      <c r="B20" s="1" t="s">
        <v>3</v>
      </c>
      <c r="C20" s="14">
        <f>1/12</f>
        <v>8.3333333333333329E-2</v>
      </c>
      <c r="D20" s="3"/>
      <c r="E20" s="14">
        <f>1/24</f>
        <v>4.1666666666666664E-2</v>
      </c>
      <c r="H20" s="30" t="s">
        <v>34</v>
      </c>
    </row>
    <row r="21" spans="2:10" x14ac:dyDescent="0.3">
      <c r="B21" s="1" t="s">
        <v>6</v>
      </c>
      <c r="C21" s="14">
        <f>1/12</f>
        <v>8.3333333333333329E-2</v>
      </c>
      <c r="D21" s="14">
        <f>1/24</f>
        <v>4.1666666666666664E-2</v>
      </c>
      <c r="E21" s="14">
        <f>1/24</f>
        <v>4.1666666666666664E-2</v>
      </c>
    </row>
    <row r="22" spans="2:10" x14ac:dyDescent="0.3">
      <c r="B22" s="1" t="s">
        <v>4</v>
      </c>
      <c r="C22" s="4">
        <v>0.09</v>
      </c>
      <c r="D22" s="4">
        <v>0.02</v>
      </c>
      <c r="E22" s="4">
        <v>0.09</v>
      </c>
    </row>
    <row r="23" spans="2:10" x14ac:dyDescent="0.3">
      <c r="B23" s="1" t="s">
        <v>5</v>
      </c>
      <c r="C23" s="4">
        <f>C22*C19</f>
        <v>1.4999999999999999E-2</v>
      </c>
      <c r="D23" s="4"/>
      <c r="E23" s="4">
        <f>E22*E19</f>
        <v>7.4999999999999997E-3</v>
      </c>
    </row>
    <row r="25" spans="2:10" x14ac:dyDescent="0.3">
      <c r="E25" s="16" t="s">
        <v>24</v>
      </c>
    </row>
    <row r="27" spans="2:10" ht="18.600000000000001" x14ac:dyDescent="0.4">
      <c r="B27" s="17" t="s">
        <v>26</v>
      </c>
    </row>
    <row r="29" spans="2:10" x14ac:dyDescent="0.3">
      <c r="B29" s="10" t="s">
        <v>23</v>
      </c>
    </row>
    <row r="30" spans="2:10" x14ac:dyDescent="0.3">
      <c r="B30" s="15">
        <v>2000</v>
      </c>
    </row>
    <row r="32" spans="2:10" x14ac:dyDescent="0.3">
      <c r="B32" s="11" t="s">
        <v>7</v>
      </c>
      <c r="C32" s="12" t="s">
        <v>8</v>
      </c>
      <c r="D32" s="12" t="s">
        <v>1</v>
      </c>
      <c r="E32" s="12" t="s">
        <v>0</v>
      </c>
    </row>
    <row r="33" spans="2:5" x14ac:dyDescent="0.3">
      <c r="B33" s="5" t="s">
        <v>2</v>
      </c>
      <c r="C33" s="6">
        <f>$B$30*C19</f>
        <v>333.33333333333331</v>
      </c>
      <c r="D33" s="6">
        <f>$B$30*D19</f>
        <v>0</v>
      </c>
      <c r="E33" s="6">
        <f>$B$30*E19</f>
        <v>166.66666666666666</v>
      </c>
    </row>
    <row r="34" spans="2:5" x14ac:dyDescent="0.3">
      <c r="B34" s="5" t="s">
        <v>21</v>
      </c>
      <c r="C34" s="6">
        <f>SUM($B$30,C33/6)*C20</f>
        <v>171.2962962962963</v>
      </c>
      <c r="D34" s="6">
        <f>SUM($B$30,D33/6)*D20</f>
        <v>0</v>
      </c>
      <c r="E34" s="6">
        <f>SUM($B$30,E33/6)*E20</f>
        <v>84.490740740740733</v>
      </c>
    </row>
    <row r="35" spans="2:5" x14ac:dyDescent="0.3">
      <c r="B35" s="5" t="s">
        <v>6</v>
      </c>
      <c r="C35" s="6">
        <f>$B$30*C21</f>
        <v>166.66666666666666</v>
      </c>
      <c r="D35" s="6">
        <f>$B$30*D21</f>
        <v>83.333333333333329</v>
      </c>
      <c r="E35" s="6">
        <f>$B$30*E21</f>
        <v>83.333333333333329</v>
      </c>
    </row>
    <row r="36" spans="2:5" x14ac:dyDescent="0.3">
      <c r="B36" s="5" t="s">
        <v>22</v>
      </c>
      <c r="C36" s="6">
        <f>SUM($B$30,C35)*C22</f>
        <v>194.99999999999997</v>
      </c>
      <c r="D36" s="6">
        <f>SUM($B$30,D35)*D22</f>
        <v>41.666666666666671</v>
      </c>
      <c r="E36" s="6">
        <f>SUM($B$30,E35)*E22</f>
        <v>187.5</v>
      </c>
    </row>
    <row r="37" spans="2:5" x14ac:dyDescent="0.3">
      <c r="B37" s="5" t="s">
        <v>5</v>
      </c>
      <c r="C37" s="6">
        <f>$B$30*C23</f>
        <v>30</v>
      </c>
      <c r="D37" s="6">
        <f>$B$30*D23</f>
        <v>0</v>
      </c>
      <c r="E37" s="6">
        <f>$B$30*E23</f>
        <v>15</v>
      </c>
    </row>
    <row r="39" spans="2:5" x14ac:dyDescent="0.3">
      <c r="E39" s="16" t="s">
        <v>24</v>
      </c>
    </row>
    <row r="42" spans="2:5" ht="18.600000000000001" x14ac:dyDescent="0.4">
      <c r="B42" s="17" t="s">
        <v>27</v>
      </c>
    </row>
    <row r="44" spans="2:5" x14ac:dyDescent="0.3">
      <c r="B44" s="11" t="s">
        <v>7</v>
      </c>
      <c r="C44" s="12" t="s">
        <v>8</v>
      </c>
      <c r="D44" s="12" t="s">
        <v>1</v>
      </c>
      <c r="E44" s="12" t="s">
        <v>0</v>
      </c>
    </row>
    <row r="45" spans="2:5" x14ac:dyDescent="0.3">
      <c r="B45" s="5" t="s">
        <v>2</v>
      </c>
      <c r="C45" s="7">
        <f t="shared" ref="C45:E49" si="1">C33/$B$30</f>
        <v>0.16666666666666666</v>
      </c>
      <c r="D45" s="7">
        <f t="shared" si="1"/>
        <v>0</v>
      </c>
      <c r="E45" s="7">
        <f t="shared" si="1"/>
        <v>8.3333333333333329E-2</v>
      </c>
    </row>
    <row r="46" spans="2:5" x14ac:dyDescent="0.3">
      <c r="B46" s="5" t="s">
        <v>3</v>
      </c>
      <c r="C46" s="7">
        <f t="shared" si="1"/>
        <v>8.5648148148148154E-2</v>
      </c>
      <c r="D46" s="7">
        <f t="shared" si="1"/>
        <v>0</v>
      </c>
      <c r="E46" s="7">
        <f t="shared" si="1"/>
        <v>4.2245370370370364E-2</v>
      </c>
    </row>
    <row r="47" spans="2:5" x14ac:dyDescent="0.3">
      <c r="B47" s="5" t="s">
        <v>6</v>
      </c>
      <c r="C47" s="7">
        <f t="shared" si="1"/>
        <v>8.3333333333333329E-2</v>
      </c>
      <c r="D47" s="7">
        <f t="shared" si="1"/>
        <v>4.1666666666666664E-2</v>
      </c>
      <c r="E47" s="7">
        <f t="shared" si="1"/>
        <v>4.1666666666666664E-2</v>
      </c>
    </row>
    <row r="48" spans="2:5" x14ac:dyDescent="0.3">
      <c r="B48" s="5" t="s">
        <v>4</v>
      </c>
      <c r="C48" s="7">
        <f t="shared" si="1"/>
        <v>9.7499999999999989E-2</v>
      </c>
      <c r="D48" s="7">
        <f t="shared" si="1"/>
        <v>2.0833333333333336E-2</v>
      </c>
      <c r="E48" s="7">
        <f t="shared" si="1"/>
        <v>9.375E-2</v>
      </c>
    </row>
    <row r="49" spans="2:5" x14ac:dyDescent="0.3">
      <c r="B49" s="5" t="s">
        <v>5</v>
      </c>
      <c r="C49" s="7">
        <f t="shared" si="1"/>
        <v>1.4999999999999999E-2</v>
      </c>
      <c r="D49" s="7">
        <f t="shared" si="1"/>
        <v>0</v>
      </c>
      <c r="E49" s="7">
        <f t="shared" si="1"/>
        <v>7.4999999999999997E-3</v>
      </c>
    </row>
    <row r="50" spans="2:5" x14ac:dyDescent="0.3">
      <c r="B50" s="8" t="s">
        <v>20</v>
      </c>
      <c r="C50" s="9">
        <f>SUM(C45:C49)</f>
        <v>0.44814814814814813</v>
      </c>
      <c r="D50" s="9">
        <f>SUM(D45:D49)</f>
        <v>6.25E-2</v>
      </c>
      <c r="E50" s="9">
        <f>SUM(E45:E49)</f>
        <v>0.26849537037037036</v>
      </c>
    </row>
    <row r="52" spans="2:5" x14ac:dyDescent="0.3">
      <c r="E52" s="16" t="s">
        <v>24</v>
      </c>
    </row>
  </sheetData>
  <dataValidations disablePrompts="1" count="1">
    <dataValidation type="list" allowBlank="1" showInputMessage="1" showErrorMessage="1" sqref="H10" xr:uid="{E3A30F74-5561-4945-88F9-899E9D41FF3C}">
      <formula1>$C$6:$E$6</formula1>
    </dataValidation>
  </dataValidations>
  <hyperlinks>
    <hyperlink ref="E13" r:id="rId1" xr:uid="{159757AE-E20E-434E-BF8B-8606C0B81ECA}"/>
    <hyperlink ref="E25" r:id="rId2" xr:uid="{5DF11A93-2ED7-4AC4-ADCF-0C02B6E52714}"/>
    <hyperlink ref="E39" r:id="rId3" xr:uid="{140FF6C7-2CC8-4D89-A47E-F536F5F19971}"/>
    <hyperlink ref="E52" r:id="rId4" xr:uid="{08D9C9A1-904D-4096-A18F-9C4E4D907818}"/>
  </hyperlinks>
  <pageMargins left="0.7" right="0.7" top="0.75" bottom="0.75" header="0.3" footer="0.3"/>
  <pageSetup paperSize="9" orientation="landscape" horizontalDpi="1200" verticalDpi="1200" r:id="rId5"/>
  <ignoredErrors>
    <ignoredError sqref="C34:E3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COSTOS LABORALES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2014-02-27T17:53:05Z</dcterms:created>
  <dcterms:modified xsi:type="dcterms:W3CDTF">2019-09-05T16:36:31Z</dcterms:modified>
</cp:coreProperties>
</file>